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227"/>
  <workbookPr filterPrivacy="1" defaultThemeVersion="124226"/>
  <xr:revisionPtr revIDLastSave="0" documentId="13_ncr:1_{AD2F5FB4-C712-4027-9E4A-FAFA4B48B5E2}" xr6:coauthVersionLast="47" xr6:coauthVersionMax="47" xr10:uidLastSave="{00000000-0000-0000-0000-000000000000}"/>
  <bookViews>
    <workbookView xWindow="-120" yWindow="-120" windowWidth="29040" windowHeight="15720" firstSheet="3" activeTab="5" xr2:uid="{00000000-000D-0000-FFFF-FFFF00000000}"/>
  </bookViews>
  <sheets>
    <sheet name="tasso_frequenza" sheetId="1" r:id="rId1"/>
    <sheet name="soddisfazione" sheetId="2" r:id="rId2"/>
    <sheet name="tasso_successo" sheetId="3" r:id="rId3"/>
    <sheet name="esito_OCCUPAZIONE_FORMAZIONE" sheetId="4" r:id="rId4"/>
    <sheet name="aggiornamento" sheetId="5" r:id="rId5"/>
    <sheet name="tasso_diversificazione" sheetId="6" r:id="rId6"/>
    <sheet name="acquisti" sheetId="7" r:id="rId7"/>
    <sheet name="gestione SGQ" sheetId="8" r:id="rId8"/>
    <sheet name="bilancio_esercizio" sheetId="9" r:id="rId9"/>
    <sheet name="Foglio2" sheetId="11" r:id="rId10"/>
    <sheet name="Foglio1" sheetId="10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1" i="4" l="1"/>
  <c r="E13" i="4"/>
  <c r="E10" i="4"/>
  <c r="E9" i="4"/>
  <c r="E13" i="6"/>
  <c r="E5" i="3"/>
  <c r="F12" i="1" l="1"/>
  <c r="F8" i="1"/>
  <c r="F11" i="1"/>
  <c r="E13" i="2"/>
  <c r="E12" i="2"/>
  <c r="E9" i="2"/>
  <c r="E6" i="2"/>
  <c r="F5" i="1" l="1"/>
  <c r="E11" i="3"/>
  <c r="E6" i="3" l="1"/>
  <c r="E12" i="3" s="1"/>
  <c r="E8" i="3" l="1"/>
  <c r="E5" i="4"/>
  <c r="E12" i="4" l="1"/>
  <c r="E5" i="7"/>
  <c r="D3" i="3" l="1"/>
  <c r="D5" i="3" s="1"/>
  <c r="D13" i="6"/>
  <c r="D6" i="8"/>
  <c r="D5" i="7"/>
  <c r="D9" i="4"/>
  <c r="D12" i="4" s="1"/>
  <c r="E9" i="1"/>
  <c r="E8" i="1"/>
  <c r="E4" i="1"/>
  <c r="E5" i="1" s="1"/>
  <c r="D5" i="4"/>
  <c r="D11" i="2"/>
  <c r="D10" i="2"/>
  <c r="D8" i="2"/>
  <c r="D7" i="2"/>
  <c r="D9" i="2" s="1"/>
  <c r="D6" i="2"/>
  <c r="D10" i="3"/>
  <c r="E10" i="1" s="1"/>
  <c r="D9" i="3"/>
  <c r="D7" i="3"/>
  <c r="B4" i="10"/>
  <c r="C9" i="9"/>
  <c r="C5" i="9"/>
  <c r="E12" i="1" l="1"/>
  <c r="D13" i="4"/>
  <c r="D11" i="4"/>
  <c r="E11" i="1"/>
  <c r="D8" i="3"/>
  <c r="D12" i="3"/>
  <c r="D12" i="2"/>
  <c r="D13" i="2"/>
  <c r="D11" i="3"/>
  <c r="B13" i="4" l="1"/>
  <c r="C13" i="4"/>
  <c r="C5" i="3" l="1"/>
  <c r="C11" i="4" l="1"/>
  <c r="C12" i="4" l="1"/>
  <c r="C5" i="4"/>
  <c r="C8" i="4"/>
  <c r="C12" i="3"/>
  <c r="C11" i="3"/>
  <c r="C8" i="3"/>
  <c r="D8" i="1"/>
  <c r="D5" i="1"/>
  <c r="D12" i="1"/>
  <c r="D11" i="1"/>
  <c r="C12" i="2"/>
  <c r="C6" i="8" l="1"/>
  <c r="C16" i="5"/>
  <c r="C5" i="7"/>
  <c r="C9" i="2" l="1"/>
  <c r="C6" i="2"/>
  <c r="C8" i="5" l="1"/>
  <c r="C5" i="5"/>
  <c r="C10" i="5" s="1"/>
  <c r="C11" i="5" s="1"/>
  <c r="B12" i="4" l="1"/>
  <c r="C4" i="1" l="1"/>
  <c r="B11" i="4" l="1"/>
  <c r="B8" i="4" l="1"/>
  <c r="B5" i="4"/>
  <c r="B12" i="3" l="1"/>
  <c r="B5" i="3"/>
  <c r="B11" i="3"/>
  <c r="B8" i="3"/>
  <c r="B6" i="2"/>
  <c r="B9" i="2"/>
  <c r="B12" i="2"/>
  <c r="B13" i="2"/>
  <c r="C12" i="1" l="1"/>
  <c r="C5" i="1"/>
  <c r="C8" i="1"/>
  <c r="C11" i="1"/>
  <c r="C1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Autore</author>
  </authors>
  <commentList>
    <comment ref="D10" authorId="0" shapeId="0" xr:uid="{7E30A1B8-C841-4B72-B4EE-BEE09D1DC144}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QUESTIONARI ONLINE FEBBRAIO 2022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Autore</author>
  </authors>
  <commentList>
    <comment ref="E6" authorId="0" shapeId="0" xr:uid="{D4878C2C-EC4B-4BC1-8F0C-9B03D41799CF}">
      <text>
        <r>
          <rPr>
            <b/>
            <sz val="9"/>
            <color indexed="81"/>
            <rFont val="Tahoma"/>
            <charset val="1"/>
          </rPr>
          <t>Autore:</t>
        </r>
        <r>
          <rPr>
            <sz val="9"/>
            <color indexed="81"/>
            <rFont val="Tahoma"/>
            <charset val="1"/>
          </rPr>
          <t xml:space="preserve">
corsi cucina -past e corsi carcere mancano corsi silea</t>
        </r>
      </text>
    </comment>
    <comment ref="D7" authorId="0" shapeId="0" xr:uid="{52043EB8-47F5-4914-933B-7964DD9382A6}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corso pasticceria+corso hotel imperiale + n. 4 corsi detenuti</t>
        </r>
      </text>
    </comment>
    <comment ref="E7" authorId="0" shapeId="0" xr:uid="{8A60E6A5-682D-48C0-A8CE-70133E389118}">
      <text>
        <r>
          <rPr>
            <b/>
            <sz val="9"/>
            <color indexed="81"/>
            <rFont val="Tahoma"/>
            <charset val="1"/>
          </rPr>
          <t>Autore:</t>
        </r>
        <r>
          <rPr>
            <sz val="9"/>
            <color indexed="81"/>
            <rFont val="Tahoma"/>
            <charset val="1"/>
          </rPr>
          <t xml:space="preserve">
non certificati foraci vavilova devolli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Autore</author>
  </authors>
  <commentList>
    <comment ref="D6" authorId="0" shapeId="0" xr:uid="{088BB4E2-0AEF-4182-BA8B-4E156A52A862}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la formazione è stata destinata o a priv ati o a detenuti quindi il dato non è valorizzati. I partecipanti alla formazione inseriti in politiche attive sono calcolati negli utenti dei servizi al lavoro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Autore</author>
  </authors>
  <commentList>
    <comment ref="C5" authorId="0" shapeId="0" xr:uid="{4FF3FDBD-FE73-4E21-A7C8-8AB786CADC59}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non è stato conteggiato il programma Erasmus+</t>
        </r>
      </text>
    </comment>
  </commentList>
</comments>
</file>

<file path=xl/sharedStrings.xml><?xml version="1.0" encoding="utf-8"?>
<sst xmlns="http://schemas.openxmlformats.org/spreadsheetml/2006/main" count="80" uniqueCount="58">
  <si>
    <t>n° allievi totale IEFP</t>
  </si>
  <si>
    <t>N° allievi frequentanti oltre 75%</t>
  </si>
  <si>
    <t>n° allievi formazione permanente - continua</t>
  </si>
  <si>
    <t>n° allievi formazione permanente - continua frequentanti superiore 75%</t>
  </si>
  <si>
    <t>n° allievi apprendisti art. 44</t>
  </si>
  <si>
    <t>n° allievi apprendisti art. 44 con ferquenza superiore al 75%</t>
  </si>
  <si>
    <t>percentuale</t>
  </si>
  <si>
    <t>percentuale totale</t>
  </si>
  <si>
    <t>n° allievi intervistati IEFP</t>
  </si>
  <si>
    <t>N° allievi IEFP soddistatti</t>
  </si>
  <si>
    <t>n° allievi formazione permanente - continua intervistati</t>
  </si>
  <si>
    <t>n° allievi formazione permanente - continua soddisfatti</t>
  </si>
  <si>
    <t>n° allievi apprendisti art. 44 intervistati</t>
  </si>
  <si>
    <t>n° allievi apprendisti art. 44 soddisfatti</t>
  </si>
  <si>
    <t>N° allievi che sono stati ammessi/certificati</t>
  </si>
  <si>
    <t>n° allievi formazione permanente - certificati</t>
  </si>
  <si>
    <t>n° allievi apprendisti art. 44 certificati</t>
  </si>
  <si>
    <t xml:space="preserve">N° allievi collocati al lavoro/inseriti nel sistema formativo </t>
  </si>
  <si>
    <t xml:space="preserve">n° allievi formazione permanente - collocati al lavoro/inseriti nel sistema formativo </t>
  </si>
  <si>
    <t>corso COMPLIANCE E MODELLO OGC</t>
  </si>
  <si>
    <t>N° SCHEDE</t>
  </si>
  <si>
    <t>N° SODDISFATTI</t>
  </si>
  <si>
    <t>PRIVACY</t>
  </si>
  <si>
    <t>N° PARTECIPANTI TOTALE</t>
  </si>
  <si>
    <t xml:space="preserve">PERCENTUALE DI SODDISFAZIONE </t>
  </si>
  <si>
    <t>N° allievi totale terzi e quarti anni IEFP</t>
  </si>
  <si>
    <t>ricavi progetti extra ddif</t>
  </si>
  <si>
    <t>Erasmus</t>
  </si>
  <si>
    <t>Garanzia Giovani</t>
  </si>
  <si>
    <t>valore della produzione complessiva</t>
  </si>
  <si>
    <t>formazione su commessa</t>
  </si>
  <si>
    <t>servizi al lavoro privati</t>
  </si>
  <si>
    <t>contratti di servizio provinciali</t>
  </si>
  <si>
    <t>eventi</t>
  </si>
  <si>
    <t>n° acquisti idonei</t>
  </si>
  <si>
    <t xml:space="preserve">tasso </t>
  </si>
  <si>
    <t>n° totale dipendenti</t>
  </si>
  <si>
    <t>n° totale dipendenti aggiornati</t>
  </si>
  <si>
    <t>tasso</t>
  </si>
  <si>
    <t>N° interventi miglioramento previsti</t>
  </si>
  <si>
    <t>n° interventi miglioramento realizzati</t>
  </si>
  <si>
    <t>valore entrate</t>
  </si>
  <si>
    <t>valore uscite</t>
  </si>
  <si>
    <t>n° totale acquisti</t>
  </si>
  <si>
    <t>n° utenti collocati al lavoro/inseriti nel sistema formativo (a tre mesi dall'attivazione dote)</t>
  </si>
  <si>
    <t xml:space="preserve">percentuale Area Lavoro </t>
  </si>
  <si>
    <t>manca revisione archivio e valutazione personale esterno anticiapto</t>
  </si>
  <si>
    <t>Tasso di diversificazione</t>
  </si>
  <si>
    <t>Doti Assegnate</t>
  </si>
  <si>
    <t>Doti Riscosse</t>
  </si>
  <si>
    <t>Tasso</t>
  </si>
  <si>
    <t>tasso di successo</t>
  </si>
  <si>
    <t>SODDISFAZIONE DEL CLIENTE</t>
  </si>
  <si>
    <t>n° utenti GAGI/DUL/GOL</t>
  </si>
  <si>
    <t>TASSO DI FREQUENZA</t>
  </si>
  <si>
    <t>n° allievi totale IEFP che hanno frequentato oltre 75%</t>
  </si>
  <si>
    <t>RICADUTE OCCUPAZIONALI</t>
  </si>
  <si>
    <t>DUL/GOL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</si>
</sst>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#,##0\ &quot;€&quot;;[Red]\-#,##0\ &quot;€&quot;"/>
    <numFmt numFmtId="8" formatCode="#,##0.00\ &quot;€&quot;;[Red]\-#,##0.00\ &quot;€&quot;"/>
    <numFmt numFmtId="164" formatCode="0.0"/>
    <numFmt numFmtId="165" formatCode="0.000"/>
    <numFmt numFmtId="166" formatCode="#,##0.00\ &quot;€&quot;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140">
    <xf numFmtId="0" fontId="0" fillId="0" borderId="0" xfId="0"/>
    <xf numFmtId="0" fontId="1" fillId="0" borderId="0" xfId="0" applyFont="1"/>
    <xf numFmtId="0" fontId="0" fillId="0" borderId="2" xfId="0" applyBorder="1"/>
    <xf numFmtId="0" fontId="1" fillId="0" borderId="8" xfId="0" applyFont="1" applyBorder="1"/>
    <xf numFmtId="0" fontId="0" fillId="0" borderId="8" xfId="0" applyBorder="1"/>
    <xf numFmtId="0" fontId="1" fillId="2" borderId="8" xfId="0" applyFont="1" applyFill="1" applyBorder="1"/>
    <xf numFmtId="14" fontId="0" fillId="2" borderId="8" xfId="0" applyNumberFormat="1" applyFill="1" applyBorder="1"/>
    <xf numFmtId="15" fontId="0" fillId="2" borderId="8" xfId="0" applyNumberFormat="1" applyFill="1" applyBorder="1"/>
    <xf numFmtId="2" fontId="1" fillId="0" borderId="8" xfId="0" applyNumberFormat="1" applyFont="1" applyBorder="1"/>
    <xf numFmtId="0" fontId="1" fillId="0" borderId="19" xfId="0" applyFont="1" applyBorder="1"/>
    <xf numFmtId="164" fontId="0" fillId="0" borderId="21" xfId="0" applyNumberFormat="1" applyBorder="1"/>
    <xf numFmtId="0" fontId="1" fillId="0" borderId="24" xfId="0" applyFont="1" applyBorder="1"/>
    <xf numFmtId="2" fontId="0" fillId="0" borderId="25" xfId="0" applyNumberFormat="1" applyBorder="1"/>
    <xf numFmtId="2" fontId="0" fillId="0" borderId="26" xfId="0" applyNumberFormat="1" applyBorder="1"/>
    <xf numFmtId="0" fontId="0" fillId="3" borderId="15" xfId="0" applyFill="1" applyBorder="1"/>
    <xf numFmtId="0" fontId="0" fillId="3" borderId="11" xfId="0" applyFill="1" applyBorder="1"/>
    <xf numFmtId="0" fontId="0" fillId="3" borderId="16" xfId="0" applyFill="1" applyBorder="1"/>
    <xf numFmtId="0" fontId="0" fillId="3" borderId="12" xfId="0" applyFill="1" applyBorder="1"/>
    <xf numFmtId="0" fontId="1" fillId="3" borderId="17" xfId="0" applyFont="1" applyFill="1" applyBorder="1"/>
    <xf numFmtId="2" fontId="0" fillId="3" borderId="13" xfId="0" applyNumberFormat="1" applyFill="1" applyBorder="1"/>
    <xf numFmtId="2" fontId="0" fillId="3" borderId="22" xfId="0" applyNumberFormat="1" applyFill="1" applyBorder="1"/>
    <xf numFmtId="0" fontId="0" fillId="4" borderId="15" xfId="0" applyFill="1" applyBorder="1"/>
    <xf numFmtId="0" fontId="0" fillId="4" borderId="11" xfId="0" applyFill="1" applyBorder="1"/>
    <xf numFmtId="0" fontId="0" fillId="4" borderId="16" xfId="0" applyFill="1" applyBorder="1"/>
    <xf numFmtId="0" fontId="0" fillId="4" borderId="12" xfId="0" applyFill="1" applyBorder="1"/>
    <xf numFmtId="0" fontId="0" fillId="4" borderId="14" xfId="0" applyFill="1" applyBorder="1"/>
    <xf numFmtId="0" fontId="1" fillId="4" borderId="18" xfId="0" applyFont="1" applyFill="1" applyBorder="1"/>
    <xf numFmtId="2" fontId="0" fillId="4" borderId="20" xfId="0" applyNumberFormat="1" applyFill="1" applyBorder="1"/>
    <xf numFmtId="0" fontId="0" fillId="0" borderId="28" xfId="0" applyBorder="1"/>
    <xf numFmtId="164" fontId="0" fillId="0" borderId="28" xfId="0" applyNumberFormat="1" applyBorder="1"/>
    <xf numFmtId="0" fontId="1" fillId="0" borderId="1" xfId="0" applyFont="1" applyBorder="1"/>
    <xf numFmtId="0" fontId="1" fillId="0" borderId="5" xfId="0" applyFont="1" applyBorder="1"/>
    <xf numFmtId="0" fontId="0" fillId="0" borderId="6" xfId="0" applyBorder="1"/>
    <xf numFmtId="0" fontId="0" fillId="0" borderId="1" xfId="0" applyBorder="1"/>
    <xf numFmtId="0" fontId="0" fillId="0" borderId="5" xfId="0" applyBorder="1"/>
    <xf numFmtId="0" fontId="1" fillId="0" borderId="29" xfId="0" applyFont="1" applyBorder="1"/>
    <xf numFmtId="0" fontId="1" fillId="0" borderId="30" xfId="0" applyFont="1" applyBorder="1"/>
    <xf numFmtId="2" fontId="0" fillId="0" borderId="0" xfId="0" applyNumberFormat="1"/>
    <xf numFmtId="0" fontId="0" fillId="0" borderId="15" xfId="0" applyBorder="1"/>
    <xf numFmtId="0" fontId="0" fillId="0" borderId="17" xfId="0" applyBorder="1"/>
    <xf numFmtId="0" fontId="0" fillId="0" borderId="24" xfId="0" applyBorder="1"/>
    <xf numFmtId="165" fontId="0" fillId="0" borderId="32" xfId="0" applyNumberFormat="1" applyBorder="1"/>
    <xf numFmtId="0" fontId="0" fillId="2" borderId="0" xfId="0" applyFill="1"/>
    <xf numFmtId="0" fontId="2" fillId="0" borderId="0" xfId="0" applyFont="1" applyAlignment="1">
      <alignment vertical="center"/>
    </xf>
    <xf numFmtId="6" fontId="0" fillId="0" borderId="2" xfId="0" applyNumberFormat="1" applyBorder="1"/>
    <xf numFmtId="6" fontId="0" fillId="0" borderId="6" xfId="0" applyNumberFormat="1" applyBorder="1"/>
    <xf numFmtId="166" fontId="0" fillId="0" borderId="0" xfId="0" applyNumberFormat="1"/>
    <xf numFmtId="166" fontId="0" fillId="0" borderId="2" xfId="0" applyNumberFormat="1" applyBorder="1"/>
    <xf numFmtId="166" fontId="0" fillId="0" borderId="6" xfId="0" applyNumberFormat="1" applyBorder="1" applyAlignment="1">
      <alignment horizontal="right"/>
    </xf>
    <xf numFmtId="0" fontId="0" fillId="0" borderId="30" xfId="0" applyBorder="1"/>
    <xf numFmtId="4" fontId="0" fillId="0" borderId="32" xfId="0" applyNumberFormat="1" applyBorder="1"/>
    <xf numFmtId="0" fontId="1" fillId="0" borderId="37" xfId="0" applyFont="1" applyBorder="1"/>
    <xf numFmtId="0" fontId="0" fillId="0" borderId="32" xfId="0" applyBorder="1"/>
    <xf numFmtId="6" fontId="0" fillId="0" borderId="0" xfId="0" applyNumberFormat="1"/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0" fillId="0" borderId="9" xfId="0" applyBorder="1" applyAlignment="1">
      <alignment horizontal="center"/>
    </xf>
    <xf numFmtId="0" fontId="0" fillId="0" borderId="4" xfId="0" applyBorder="1" applyAlignment="1">
      <alignment horizontal="center"/>
    </xf>
    <xf numFmtId="0" fontId="1" fillId="5" borderId="33" xfId="0" applyFont="1" applyFill="1" applyBorder="1" applyAlignment="1">
      <alignment horizontal="center" wrapText="1"/>
    </xf>
    <xf numFmtId="2" fontId="0" fillId="5" borderId="34" xfId="0" applyNumberFormat="1" applyFill="1" applyBorder="1" applyAlignment="1">
      <alignment horizontal="center" wrapText="1"/>
    </xf>
    <xf numFmtId="2" fontId="0" fillId="5" borderId="35" xfId="0" applyNumberFormat="1" applyFill="1" applyBorder="1" applyAlignment="1">
      <alignment horizontal="center"/>
    </xf>
    <xf numFmtId="0" fontId="0" fillId="0" borderId="41" xfId="0" applyBorder="1" applyAlignment="1">
      <alignment horizontal="center" wrapText="1"/>
    </xf>
    <xf numFmtId="0" fontId="0" fillId="0" borderId="41" xfId="0" applyBorder="1" applyAlignment="1">
      <alignment horizontal="center"/>
    </xf>
    <xf numFmtId="0" fontId="0" fillId="0" borderId="8" xfId="0" applyBorder="1" applyAlignment="1">
      <alignment horizontal="center" wrapText="1"/>
    </xf>
    <xf numFmtId="0" fontId="0" fillId="0" borderId="8" xfId="0" applyBorder="1" applyAlignment="1">
      <alignment horizontal="center"/>
    </xf>
    <xf numFmtId="2" fontId="0" fillId="5" borderId="29" xfId="0" applyNumberFormat="1" applyFill="1" applyBorder="1" applyAlignment="1">
      <alignment horizontal="center" wrapText="1"/>
    </xf>
    <xf numFmtId="0" fontId="1" fillId="6" borderId="30" xfId="0" applyFont="1" applyFill="1" applyBorder="1" applyAlignment="1">
      <alignment horizontal="center" wrapText="1"/>
    </xf>
    <xf numFmtId="2" fontId="0" fillId="6" borderId="36" xfId="0" applyNumberFormat="1" applyFill="1" applyBorder="1" applyAlignment="1">
      <alignment horizontal="center" wrapText="1"/>
    </xf>
    <xf numFmtId="2" fontId="0" fillId="6" borderId="32" xfId="0" applyNumberFormat="1" applyFill="1" applyBorder="1" applyAlignment="1">
      <alignment horizontal="center" wrapText="1"/>
    </xf>
    <xf numFmtId="0" fontId="0" fillId="0" borderId="38" xfId="0" applyBorder="1" applyAlignment="1">
      <alignment horizontal="center" wrapText="1"/>
    </xf>
    <xf numFmtId="0" fontId="0" fillId="0" borderId="39" xfId="0" applyBorder="1" applyAlignment="1">
      <alignment horizontal="center" wrapText="1"/>
    </xf>
    <xf numFmtId="0" fontId="0" fillId="0" borderId="39" xfId="0" applyBorder="1" applyAlignment="1">
      <alignment horizontal="center"/>
    </xf>
    <xf numFmtId="0" fontId="0" fillId="0" borderId="40" xfId="0" applyBorder="1" applyAlignment="1">
      <alignment horizontal="center"/>
    </xf>
    <xf numFmtId="0" fontId="1" fillId="2" borderId="30" xfId="0" applyFont="1" applyFill="1" applyBorder="1" applyAlignment="1">
      <alignment horizontal="center" wrapText="1"/>
    </xf>
    <xf numFmtId="0" fontId="1" fillId="2" borderId="31" xfId="0" applyFont="1" applyFill="1" applyBorder="1" applyAlignment="1">
      <alignment horizontal="center" wrapText="1"/>
    </xf>
    <xf numFmtId="0" fontId="1" fillId="2" borderId="31" xfId="0" applyFont="1" applyFill="1" applyBorder="1" applyAlignment="1">
      <alignment horizontal="center"/>
    </xf>
    <xf numFmtId="0" fontId="1" fillId="2" borderId="32" xfId="0" applyFont="1" applyFill="1" applyBorder="1" applyAlignment="1">
      <alignment horizontal="center"/>
    </xf>
    <xf numFmtId="0" fontId="1" fillId="5" borderId="7" xfId="0" applyFont="1" applyFill="1" applyBorder="1" applyAlignment="1">
      <alignment horizontal="center" wrapText="1"/>
    </xf>
    <xf numFmtId="2" fontId="0" fillId="5" borderId="10" xfId="0" applyNumberFormat="1" applyFill="1" applyBorder="1" applyAlignment="1">
      <alignment horizontal="center" wrapText="1"/>
    </xf>
    <xf numFmtId="2" fontId="0" fillId="5" borderId="23" xfId="0" applyNumberFormat="1" applyFill="1" applyBorder="1" applyAlignment="1">
      <alignment horizontal="center" wrapText="1"/>
    </xf>
    <xf numFmtId="2" fontId="0" fillId="5" borderId="35" xfId="0" applyNumberFormat="1" applyFill="1" applyBorder="1" applyAlignment="1">
      <alignment horizontal="center" wrapText="1"/>
    </xf>
    <xf numFmtId="0" fontId="1" fillId="7" borderId="42" xfId="0" applyFont="1" applyFill="1" applyBorder="1"/>
    <xf numFmtId="0" fontId="1" fillId="7" borderId="27" xfId="0" applyFont="1" applyFill="1" applyBorder="1"/>
    <xf numFmtId="0" fontId="0" fillId="0" borderId="15" xfId="0" applyBorder="1" applyAlignment="1">
      <alignment wrapText="1"/>
    </xf>
    <xf numFmtId="0" fontId="0" fillId="0" borderId="17" xfId="0" applyBorder="1" applyAlignment="1">
      <alignment wrapText="1"/>
    </xf>
    <xf numFmtId="0" fontId="1" fillId="7" borderId="43" xfId="0" applyFont="1" applyFill="1" applyBorder="1" applyAlignment="1">
      <alignment wrapText="1"/>
    </xf>
    <xf numFmtId="0" fontId="0" fillId="0" borderId="16" xfId="0" applyBorder="1" applyAlignment="1">
      <alignment wrapText="1"/>
    </xf>
    <xf numFmtId="0" fontId="1" fillId="7" borderId="39" xfId="0" applyFont="1" applyFill="1" applyBorder="1" applyAlignment="1">
      <alignment wrapText="1"/>
    </xf>
    <xf numFmtId="0" fontId="1" fillId="6" borderId="19" xfId="0" applyFont="1" applyFill="1" applyBorder="1" applyAlignment="1">
      <alignment wrapText="1"/>
    </xf>
    <xf numFmtId="0" fontId="0" fillId="0" borderId="11" xfId="0" applyBorder="1"/>
    <xf numFmtId="0" fontId="0" fillId="0" borderId="13" xfId="0" applyBorder="1"/>
    <xf numFmtId="2" fontId="0" fillId="7" borderId="44" xfId="0" applyNumberFormat="1" applyFill="1" applyBorder="1"/>
    <xf numFmtId="0" fontId="0" fillId="0" borderId="12" xfId="0" applyBorder="1"/>
    <xf numFmtId="2" fontId="0" fillId="7" borderId="14" xfId="0" applyNumberFormat="1" applyFill="1" applyBorder="1"/>
    <xf numFmtId="2" fontId="0" fillId="6" borderId="21" xfId="0" applyNumberFormat="1" applyFill="1" applyBorder="1"/>
    <xf numFmtId="0" fontId="1" fillId="7" borderId="37" xfId="0" applyFont="1" applyFill="1" applyBorder="1"/>
    <xf numFmtId="0" fontId="0" fillId="0" borderId="9" xfId="0" applyBorder="1" applyAlignment="1">
      <alignment wrapText="1"/>
    </xf>
    <xf numFmtId="0" fontId="0" fillId="0" borderId="14" xfId="0" applyBorder="1"/>
    <xf numFmtId="0" fontId="0" fillId="0" borderId="44" xfId="0" applyBorder="1"/>
    <xf numFmtId="0" fontId="0" fillId="0" borderId="39" xfId="0" applyBorder="1" applyAlignment="1">
      <alignment wrapText="1"/>
    </xf>
    <xf numFmtId="0" fontId="1" fillId="8" borderId="24" xfId="0" applyFont="1" applyFill="1" applyBorder="1"/>
    <xf numFmtId="0" fontId="1" fillId="8" borderId="27" xfId="0" applyFont="1" applyFill="1" applyBorder="1"/>
    <xf numFmtId="0" fontId="0" fillId="0" borderId="37" xfId="0" applyBorder="1"/>
    <xf numFmtId="0" fontId="1" fillId="5" borderId="34" xfId="0" applyFont="1" applyFill="1" applyBorder="1" applyAlignment="1">
      <alignment wrapText="1"/>
    </xf>
    <xf numFmtId="2" fontId="0" fillId="5" borderId="22" xfId="0" applyNumberFormat="1" applyFill="1" applyBorder="1"/>
    <xf numFmtId="0" fontId="1" fillId="5" borderId="17" xfId="0" applyFont="1" applyFill="1" applyBorder="1" applyAlignment="1">
      <alignment wrapText="1"/>
    </xf>
    <xf numFmtId="9" fontId="0" fillId="5" borderId="13" xfId="0" applyNumberFormat="1" applyFill="1" applyBorder="1"/>
    <xf numFmtId="0" fontId="1" fillId="5" borderId="18" xfId="0" applyFont="1" applyFill="1" applyBorder="1" applyAlignment="1">
      <alignment wrapText="1"/>
    </xf>
    <xf numFmtId="2" fontId="0" fillId="5" borderId="20" xfId="0" applyNumberFormat="1" applyFill="1" applyBorder="1"/>
    <xf numFmtId="0" fontId="1" fillId="5" borderId="19" xfId="0" applyFont="1" applyFill="1" applyBorder="1" applyAlignment="1">
      <alignment wrapText="1"/>
    </xf>
    <xf numFmtId="2" fontId="0" fillId="5" borderId="21" xfId="0" applyNumberFormat="1" applyFill="1" applyBorder="1"/>
    <xf numFmtId="2" fontId="5" fillId="5" borderId="23" xfId="0" applyNumberFormat="1" applyFont="1" applyFill="1" applyBorder="1" applyAlignment="1">
      <alignment horizontal="center" wrapText="1"/>
    </xf>
    <xf numFmtId="4" fontId="0" fillId="4" borderId="12" xfId="0" applyNumberFormat="1" applyFill="1" applyBorder="1"/>
    <xf numFmtId="0" fontId="0" fillId="0" borderId="41" xfId="0" applyBorder="1"/>
    <xf numFmtId="0" fontId="0" fillId="0" borderId="46" xfId="0" applyBorder="1"/>
    <xf numFmtId="0" fontId="1" fillId="0" borderId="47" xfId="0" applyFont="1" applyBorder="1"/>
    <xf numFmtId="2" fontId="0" fillId="0" borderId="28" xfId="0" applyNumberFormat="1" applyBorder="1"/>
    <xf numFmtId="0" fontId="0" fillId="0" borderId="21" xfId="0" applyBorder="1"/>
    <xf numFmtId="0" fontId="0" fillId="3" borderId="44" xfId="0" applyFill="1" applyBorder="1"/>
    <xf numFmtId="2" fontId="0" fillId="3" borderId="27" xfId="0" applyNumberFormat="1" applyFill="1" applyBorder="1"/>
    <xf numFmtId="0" fontId="1" fillId="8" borderId="48" xfId="0" applyFont="1" applyFill="1" applyBorder="1"/>
    <xf numFmtId="0" fontId="1" fillId="7" borderId="44" xfId="0" applyFont="1" applyFill="1" applyBorder="1"/>
    <xf numFmtId="0" fontId="0" fillId="0" borderId="48" xfId="0" applyBorder="1"/>
    <xf numFmtId="8" fontId="0" fillId="0" borderId="0" xfId="0" applyNumberFormat="1"/>
    <xf numFmtId="166" fontId="0" fillId="0" borderId="32" xfId="0" applyNumberFormat="1" applyBorder="1"/>
    <xf numFmtId="166" fontId="0" fillId="0" borderId="24" xfId="0" applyNumberFormat="1" applyBorder="1"/>
    <xf numFmtId="166" fontId="0" fillId="0" borderId="13" xfId="0" applyNumberFormat="1" applyBorder="1"/>
    <xf numFmtId="166" fontId="0" fillId="0" borderId="27" xfId="0" applyNumberFormat="1" applyBorder="1"/>
    <xf numFmtId="0" fontId="1" fillId="0" borderId="11" xfId="0" applyFont="1" applyBorder="1"/>
    <xf numFmtId="0" fontId="0" fillId="0" borderId="16" xfId="0" applyBorder="1"/>
    <xf numFmtId="0" fontId="1" fillId="0" borderId="17" xfId="0" applyFont="1" applyBorder="1"/>
    <xf numFmtId="2" fontId="0" fillId="0" borderId="17" xfId="0" applyNumberFormat="1" applyBorder="1"/>
    <xf numFmtId="2" fontId="0" fillId="0" borderId="27" xfId="0" applyNumberFormat="1" applyBorder="1"/>
    <xf numFmtId="0" fontId="0" fillId="4" borderId="44" xfId="0" applyFill="1" applyBorder="1"/>
    <xf numFmtId="2" fontId="0" fillId="4" borderId="27" xfId="0" applyNumberFormat="1" applyFill="1" applyBorder="1"/>
    <xf numFmtId="0" fontId="0" fillId="0" borderId="29" xfId="0" applyBorder="1" applyAlignment="1">
      <alignment horizontal="center" wrapText="1"/>
    </xf>
    <xf numFmtId="0" fontId="0" fillId="0" borderId="45" xfId="0" applyBorder="1" applyAlignment="1">
      <alignment horizontal="center" wrapText="1"/>
    </xf>
    <xf numFmtId="0" fontId="0" fillId="0" borderId="28" xfId="0" applyBorder="1" applyAlignment="1">
      <alignment horizontal="center" wrapText="1"/>
    </xf>
  </cellXfs>
  <cellStyles count="1"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12"/>
  <sheetViews>
    <sheetView topLeftCell="B1" workbookViewId="0">
      <selection activeCell="F7" sqref="F7"/>
    </sheetView>
  </sheetViews>
  <sheetFormatPr defaultRowHeight="15" x14ac:dyDescent="0.25"/>
  <cols>
    <col min="2" max="2" width="50.140625" customWidth="1"/>
  </cols>
  <sheetData>
    <row r="1" spans="2:6" ht="15.75" thickBot="1" x14ac:dyDescent="0.3"/>
    <row r="2" spans="2:6" ht="15.75" thickBot="1" x14ac:dyDescent="0.3">
      <c r="B2" s="102" t="s">
        <v>54</v>
      </c>
      <c r="C2" s="103">
        <v>2020</v>
      </c>
      <c r="D2" s="103">
        <v>2021</v>
      </c>
      <c r="E2" s="103">
        <v>2022</v>
      </c>
      <c r="F2" s="122">
        <v>2023</v>
      </c>
    </row>
    <row r="3" spans="2:6" x14ac:dyDescent="0.25">
      <c r="B3" s="101" t="s">
        <v>0</v>
      </c>
      <c r="C3" s="99">
        <v>582</v>
      </c>
      <c r="D3" s="99">
        <v>575</v>
      </c>
      <c r="E3" s="99">
        <v>567</v>
      </c>
      <c r="F3">
        <v>573</v>
      </c>
    </row>
    <row r="4" spans="2:6" x14ac:dyDescent="0.25">
      <c r="B4" s="98" t="s">
        <v>1</v>
      </c>
      <c r="C4" s="94">
        <f>+C3-50</f>
        <v>532</v>
      </c>
      <c r="D4" s="94">
        <v>545</v>
      </c>
      <c r="E4" s="94">
        <f>567-22</f>
        <v>545</v>
      </c>
      <c r="F4">
        <v>524</v>
      </c>
    </row>
    <row r="5" spans="2:6" ht="15.75" thickBot="1" x14ac:dyDescent="0.3">
      <c r="B5" s="105" t="s">
        <v>6</v>
      </c>
      <c r="C5" s="106">
        <f>+C4/C3*100</f>
        <v>91.408934707903782</v>
      </c>
      <c r="D5" s="106">
        <f>+D4/D3*100</f>
        <v>94.782608695652172</v>
      </c>
      <c r="E5" s="106">
        <f>+E4/E3*100</f>
        <v>96.119929453262785</v>
      </c>
      <c r="F5" s="106">
        <f>+F4/F3*100</f>
        <v>91.448516579406629</v>
      </c>
    </row>
    <row r="6" spans="2:6" x14ac:dyDescent="0.25">
      <c r="B6" s="85" t="s">
        <v>2</v>
      </c>
      <c r="C6" s="91">
        <v>14</v>
      </c>
      <c r="D6" s="91">
        <v>11</v>
      </c>
      <c r="E6" s="104">
        <v>66</v>
      </c>
      <c r="F6">
        <v>48</v>
      </c>
    </row>
    <row r="7" spans="2:6" ht="30" x14ac:dyDescent="0.25">
      <c r="B7" s="88" t="s">
        <v>3</v>
      </c>
      <c r="C7" s="94">
        <v>14</v>
      </c>
      <c r="D7" s="94">
        <v>9</v>
      </c>
      <c r="E7" s="100">
        <v>46</v>
      </c>
      <c r="F7" s="124">
        <v>48</v>
      </c>
    </row>
    <row r="8" spans="2:6" ht="15.75" thickBot="1" x14ac:dyDescent="0.3">
      <c r="B8" s="107" t="s">
        <v>6</v>
      </c>
      <c r="C8" s="108">
        <f>+C7/C6</f>
        <v>1</v>
      </c>
      <c r="D8" s="108">
        <f>+D7/D6</f>
        <v>0.81818181818181823</v>
      </c>
      <c r="E8" s="108">
        <f>+E7/E6</f>
        <v>0.69696969696969702</v>
      </c>
      <c r="F8" s="108">
        <f>+F7/F6</f>
        <v>1</v>
      </c>
    </row>
    <row r="9" spans="2:6" x14ac:dyDescent="0.25">
      <c r="B9" s="85" t="s">
        <v>4</v>
      </c>
      <c r="C9" s="91">
        <v>46</v>
      </c>
      <c r="D9" s="91">
        <v>73</v>
      </c>
      <c r="E9" s="104">
        <f>tasso_successo!D9</f>
        <v>38</v>
      </c>
      <c r="F9">
        <v>26</v>
      </c>
    </row>
    <row r="10" spans="2:6" ht="30" x14ac:dyDescent="0.25">
      <c r="B10" s="88" t="s">
        <v>5</v>
      </c>
      <c r="C10" s="94">
        <v>42</v>
      </c>
      <c r="D10" s="94">
        <v>72</v>
      </c>
      <c r="E10" s="100">
        <f>tasso_successo!D10</f>
        <v>36</v>
      </c>
      <c r="F10">
        <v>26</v>
      </c>
    </row>
    <row r="11" spans="2:6" ht="15.75" thickBot="1" x14ac:dyDescent="0.3">
      <c r="B11" s="109" t="s">
        <v>6</v>
      </c>
      <c r="C11" s="110">
        <f>+C10/C9*100</f>
        <v>91.304347826086953</v>
      </c>
      <c r="D11" s="110">
        <f>+D10/D9*100</f>
        <v>98.630136986301366</v>
      </c>
      <c r="E11" s="110">
        <f>+E10/E9*100</f>
        <v>94.73684210526315</v>
      </c>
      <c r="F11" s="110">
        <f>+F10/F9*100</f>
        <v>100</v>
      </c>
    </row>
    <row r="12" spans="2:6" ht="16.5" thickTop="1" thickBot="1" x14ac:dyDescent="0.3">
      <c r="B12" s="111" t="s">
        <v>7</v>
      </c>
      <c r="C12" s="112">
        <f>+(+C4+C7+C10)/(C3+C6+C9)*100</f>
        <v>91.588785046728972</v>
      </c>
      <c r="D12" s="112">
        <f>+(+D4+D7+D10)/(D3+D6+D9)*100</f>
        <v>94.992412746585728</v>
      </c>
      <c r="E12" s="112">
        <f>+(+E4+E7+E10)/(E3+E6+E9)*100</f>
        <v>93.442622950819683</v>
      </c>
      <c r="F12" s="112">
        <f>+(+F4+F7+F10)/(F3+F6+F9)*100</f>
        <v>92.426584234930459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E83689-AA4A-401A-B14A-560EEBE4559F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B8"/>
  <sheetViews>
    <sheetView workbookViewId="0">
      <selection activeCell="B8" sqref="B8"/>
    </sheetView>
  </sheetViews>
  <sheetFormatPr defaultRowHeight="15" x14ac:dyDescent="0.25"/>
  <cols>
    <col min="2" max="2" width="10.28515625" bestFit="1" customWidth="1"/>
  </cols>
  <sheetData>
    <row r="2" spans="2:2" ht="15.75" thickBot="1" x14ac:dyDescent="0.3">
      <c r="B2">
        <v>437580</v>
      </c>
    </row>
    <row r="3" spans="2:2" ht="15.75" thickBot="1" x14ac:dyDescent="0.3">
      <c r="B3" s="52">
        <v>174365</v>
      </c>
    </row>
    <row r="4" spans="2:2" x14ac:dyDescent="0.25">
      <c r="B4">
        <f>+B2-B3</f>
        <v>263215</v>
      </c>
    </row>
    <row r="6" spans="2:2" ht="15.75" thickBot="1" x14ac:dyDescent="0.3"/>
    <row r="7" spans="2:2" x14ac:dyDescent="0.25">
      <c r="B7" s="44"/>
    </row>
    <row r="8" spans="2:2" x14ac:dyDescent="0.25">
      <c r="B8" s="5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E13"/>
  <sheetViews>
    <sheetView topLeftCell="B1" workbookViewId="0">
      <selection activeCell="E13" sqref="E13"/>
    </sheetView>
  </sheetViews>
  <sheetFormatPr defaultRowHeight="15" x14ac:dyDescent="0.25"/>
  <cols>
    <col min="1" max="1" width="50.28515625" customWidth="1"/>
    <col min="2" max="2" width="16.28515625" customWidth="1"/>
    <col min="3" max="3" width="24" bestFit="1" customWidth="1"/>
  </cols>
  <sheetData>
    <row r="2" spans="1:5" ht="15.75" thickBot="1" x14ac:dyDescent="0.3"/>
    <row r="3" spans="1:5" ht="15.75" thickBot="1" x14ac:dyDescent="0.3">
      <c r="A3" s="83" t="s">
        <v>52</v>
      </c>
      <c r="B3" s="84">
        <v>2020</v>
      </c>
      <c r="C3" s="84">
        <v>2021</v>
      </c>
      <c r="D3" s="97">
        <v>2022</v>
      </c>
      <c r="E3" s="123">
        <v>2023</v>
      </c>
    </row>
    <row r="4" spans="1:5" x14ac:dyDescent="0.25">
      <c r="A4" s="85" t="s">
        <v>8</v>
      </c>
      <c r="B4" s="91">
        <v>391</v>
      </c>
      <c r="C4" s="91">
        <v>293</v>
      </c>
      <c r="D4" s="94">
        <v>419</v>
      </c>
      <c r="E4" s="100">
        <v>319</v>
      </c>
    </row>
    <row r="5" spans="1:5" ht="20.45" customHeight="1" thickBot="1" x14ac:dyDescent="0.3">
      <c r="A5" s="86" t="s">
        <v>9</v>
      </c>
      <c r="B5" s="92">
        <v>376</v>
      </c>
      <c r="C5" s="92">
        <v>282</v>
      </c>
      <c r="D5" s="92">
        <v>399</v>
      </c>
      <c r="E5" s="100">
        <v>309</v>
      </c>
    </row>
    <row r="6" spans="1:5" ht="15.75" thickBot="1" x14ac:dyDescent="0.3">
      <c r="A6" s="87" t="s">
        <v>6</v>
      </c>
      <c r="B6" s="93">
        <f>+B5/B4*100</f>
        <v>96.163682864450124</v>
      </c>
      <c r="C6" s="93">
        <f>C5*100/C4</f>
        <v>96.24573378839591</v>
      </c>
      <c r="D6" s="93">
        <f>D5/D4*100</f>
        <v>95.226730310262525</v>
      </c>
      <c r="E6" s="93">
        <f>E5/E4*100</f>
        <v>96.865203761755481</v>
      </c>
    </row>
    <row r="7" spans="1:5" ht="31.9" customHeight="1" x14ac:dyDescent="0.25">
      <c r="A7" s="85" t="s">
        <v>10</v>
      </c>
      <c r="B7" s="91">
        <v>14</v>
      </c>
      <c r="C7" s="91">
        <v>11</v>
      </c>
      <c r="D7" s="91">
        <f>16+1+7+6+6+6</f>
        <v>42</v>
      </c>
      <c r="E7">
        <v>48</v>
      </c>
    </row>
    <row r="8" spans="1:5" ht="42.6" customHeight="1" x14ac:dyDescent="0.25">
      <c r="A8" s="88" t="s">
        <v>11</v>
      </c>
      <c r="B8" s="94">
        <v>12</v>
      </c>
      <c r="C8" s="94">
        <v>10</v>
      </c>
      <c r="D8" s="94">
        <f>14+1+7+6+4+6</f>
        <v>38</v>
      </c>
      <c r="E8">
        <v>48</v>
      </c>
    </row>
    <row r="9" spans="1:5" ht="15.75" thickBot="1" x14ac:dyDescent="0.3">
      <c r="A9" s="87" t="s">
        <v>6</v>
      </c>
      <c r="B9" s="93">
        <f>+B8/B7*100</f>
        <v>85.714285714285708</v>
      </c>
      <c r="C9" s="93">
        <f>+C8/C7*100</f>
        <v>90.909090909090907</v>
      </c>
      <c r="D9" s="93">
        <f>+D8/D7*100</f>
        <v>90.476190476190482</v>
      </c>
      <c r="E9" s="93">
        <f>+E8/E7*100</f>
        <v>100</v>
      </c>
    </row>
    <row r="10" spans="1:5" ht="30.6" customHeight="1" x14ac:dyDescent="0.25">
      <c r="A10" s="85" t="s">
        <v>12</v>
      </c>
      <c r="B10" s="91">
        <v>46</v>
      </c>
      <c r="C10" s="91">
        <v>70</v>
      </c>
      <c r="D10" s="91">
        <f>15+10+9</f>
        <v>34</v>
      </c>
      <c r="E10">
        <v>26</v>
      </c>
    </row>
    <row r="11" spans="1:5" ht="20.100000000000001" customHeight="1" thickBot="1" x14ac:dyDescent="0.3">
      <c r="A11" s="86" t="s">
        <v>13</v>
      </c>
      <c r="B11" s="92">
        <v>44</v>
      </c>
      <c r="C11" s="92">
        <v>68</v>
      </c>
      <c r="D11" s="92">
        <f>15+9+8</f>
        <v>32</v>
      </c>
      <c r="E11">
        <v>26</v>
      </c>
    </row>
    <row r="12" spans="1:5" ht="19.149999999999999" customHeight="1" x14ac:dyDescent="0.25">
      <c r="A12" s="89" t="s">
        <v>6</v>
      </c>
      <c r="B12" s="95">
        <f>+B11/B10*100</f>
        <v>95.652173913043484</v>
      </c>
      <c r="C12" s="95">
        <f>+C11/C10*100</f>
        <v>97.142857142857139</v>
      </c>
      <c r="D12" s="95">
        <f>+D11/D10*100</f>
        <v>94.117647058823522</v>
      </c>
      <c r="E12" s="95">
        <f>+E11/E10*100</f>
        <v>100</v>
      </c>
    </row>
    <row r="13" spans="1:5" ht="20.45" customHeight="1" thickBot="1" x14ac:dyDescent="0.3">
      <c r="A13" s="90" t="s">
        <v>7</v>
      </c>
      <c r="B13" s="96">
        <f>(+B11+B8+B5)/(B4+B7+B10)*100</f>
        <v>95.787139689578709</v>
      </c>
      <c r="C13" s="96">
        <f>(+C11+C8+C5)/(C4+C7+C10)*100</f>
        <v>96.256684491978604</v>
      </c>
      <c r="D13" s="96">
        <f>(+D11+D8+D5)/(D4+D7+D10)*100</f>
        <v>94.74747474747474</v>
      </c>
      <c r="E13" s="96">
        <f>(+E11+E8+E5)/(E4+E7+E10)*100</f>
        <v>97.455470737913487</v>
      </c>
    </row>
  </sheetData>
  <pageMargins left="0.7" right="0.7" top="0.75" bottom="0.75" header="0.3" footer="0.3"/>
  <pageSetup paperSize="9" orientation="portrait" horizontalDpi="0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2"/>
  <sheetViews>
    <sheetView workbookViewId="0">
      <selection activeCell="E8" sqref="E8"/>
    </sheetView>
  </sheetViews>
  <sheetFormatPr defaultRowHeight="15" x14ac:dyDescent="0.25"/>
  <cols>
    <col min="1" max="1" width="34.28515625" customWidth="1"/>
    <col min="2" max="2" width="11.42578125" bestFit="1" customWidth="1"/>
    <col min="3" max="3" width="20.5703125" customWidth="1"/>
  </cols>
  <sheetData>
    <row r="1" spans="1:5" ht="15.75" thickBot="1" x14ac:dyDescent="0.3"/>
    <row r="2" spans="1:5" ht="15.75" thickBot="1" x14ac:dyDescent="0.3">
      <c r="A2" s="75" t="s">
        <v>51</v>
      </c>
      <c r="B2" s="76">
        <v>2020</v>
      </c>
      <c r="C2" s="77">
        <v>2021</v>
      </c>
      <c r="D2" s="78">
        <v>2022</v>
      </c>
      <c r="E2">
        <v>2023</v>
      </c>
    </row>
    <row r="3" spans="1:5" ht="30" x14ac:dyDescent="0.25">
      <c r="A3" s="71" t="s">
        <v>55</v>
      </c>
      <c r="B3" s="72">
        <v>582</v>
      </c>
      <c r="C3" s="73">
        <v>575</v>
      </c>
      <c r="D3" s="74">
        <f>567-22</f>
        <v>545</v>
      </c>
      <c r="E3">
        <v>524</v>
      </c>
    </row>
    <row r="4" spans="1:5" ht="34.9" customHeight="1" x14ac:dyDescent="0.25">
      <c r="A4" s="56" t="s">
        <v>14</v>
      </c>
      <c r="B4" s="57">
        <v>555</v>
      </c>
      <c r="C4" s="58">
        <v>529</v>
      </c>
      <c r="D4" s="59">
        <v>506</v>
      </c>
      <c r="E4">
        <v>488</v>
      </c>
    </row>
    <row r="5" spans="1:5" ht="15.75" thickBot="1" x14ac:dyDescent="0.3">
      <c r="A5" s="60" t="s">
        <v>6</v>
      </c>
      <c r="B5" s="61">
        <f>+B4/B3*100</f>
        <v>95.360824742268051</v>
      </c>
      <c r="C5" s="61">
        <f>+C4/C3*100</f>
        <v>92</v>
      </c>
      <c r="D5" s="62">
        <f>D4/D3*100</f>
        <v>92.844036697247716</v>
      </c>
      <c r="E5" s="62">
        <f>E4/E3*100</f>
        <v>93.129770992366417</v>
      </c>
    </row>
    <row r="6" spans="1:5" ht="36" customHeight="1" x14ac:dyDescent="0.25">
      <c r="A6" s="54" t="s">
        <v>2</v>
      </c>
      <c r="B6" s="63">
        <v>14</v>
      </c>
      <c r="C6" s="64">
        <v>11</v>
      </c>
      <c r="D6" s="55">
        <v>46</v>
      </c>
      <c r="E6">
        <f>30+18</f>
        <v>48</v>
      </c>
    </row>
    <row r="7" spans="1:5" ht="34.15" customHeight="1" x14ac:dyDescent="0.25">
      <c r="A7" s="56" t="s">
        <v>15</v>
      </c>
      <c r="B7" s="65">
        <v>13</v>
      </c>
      <c r="C7" s="66">
        <v>8</v>
      </c>
      <c r="D7" s="59">
        <f>18+1+7+7+6+6</f>
        <v>45</v>
      </c>
      <c r="E7">
        <v>45</v>
      </c>
    </row>
    <row r="8" spans="1:5" ht="15.75" thickBot="1" x14ac:dyDescent="0.3">
      <c r="A8" s="79" t="s">
        <v>6</v>
      </c>
      <c r="B8" s="80">
        <f>+B7/B6*100</f>
        <v>92.857142857142861</v>
      </c>
      <c r="C8" s="81">
        <f>+C7/C6*100</f>
        <v>72.727272727272734</v>
      </c>
      <c r="D8" s="113">
        <f>+D7/D6*100</f>
        <v>97.826086956521735</v>
      </c>
      <c r="E8" s="113">
        <f>+E7/E6*100</f>
        <v>93.75</v>
      </c>
    </row>
    <row r="9" spans="1:5" x14ac:dyDescent="0.25">
      <c r="A9" s="54" t="s">
        <v>4</v>
      </c>
      <c r="B9" s="63">
        <v>46</v>
      </c>
      <c r="C9" s="64">
        <v>73</v>
      </c>
      <c r="D9" s="55">
        <f>27+11</f>
        <v>38</v>
      </c>
      <c r="E9">
        <v>26</v>
      </c>
    </row>
    <row r="10" spans="1:5" ht="31.9" customHeight="1" x14ac:dyDescent="0.25">
      <c r="A10" s="56" t="s">
        <v>16</v>
      </c>
      <c r="B10" s="65">
        <v>44</v>
      </c>
      <c r="C10" s="66">
        <v>72</v>
      </c>
      <c r="D10" s="59">
        <f>26+10</f>
        <v>36</v>
      </c>
      <c r="E10">
        <v>26</v>
      </c>
    </row>
    <row r="11" spans="1:5" ht="15.75" thickBot="1" x14ac:dyDescent="0.3">
      <c r="A11" s="60" t="s">
        <v>6</v>
      </c>
      <c r="B11" s="67">
        <f>+B10/B9*100</f>
        <v>95.652173913043484</v>
      </c>
      <c r="C11" s="67">
        <f>+C10/C9*100</f>
        <v>98.630136986301366</v>
      </c>
      <c r="D11" s="82">
        <f t="shared" ref="D11:E11" si="0">+D10/D9*100</f>
        <v>94.73684210526315</v>
      </c>
      <c r="E11" s="82">
        <f t="shared" si="0"/>
        <v>100</v>
      </c>
    </row>
    <row r="12" spans="1:5" ht="15.75" thickBot="1" x14ac:dyDescent="0.3">
      <c r="A12" s="68" t="s">
        <v>7</v>
      </c>
      <c r="B12" s="69">
        <f>+(B10+B7+B4)/(B3+B6+B9)*100</f>
        <v>95.327102803738313</v>
      </c>
      <c r="C12" s="70">
        <f>+(C10+C7+C4)/(C3+C6+C9)*100</f>
        <v>92.41274658573596</v>
      </c>
      <c r="D12" s="70">
        <f>+(D10+D7+D4)/(D3+D6+D9)*100</f>
        <v>93.322734499205083</v>
      </c>
      <c r="E12" s="70">
        <f>+(E10+E7+E4)/(E3+E6+E9)*100</f>
        <v>93.478260869565219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E13"/>
  <sheetViews>
    <sheetView workbookViewId="0">
      <selection activeCell="E9" sqref="E9:E11"/>
    </sheetView>
  </sheetViews>
  <sheetFormatPr defaultRowHeight="15" x14ac:dyDescent="0.25"/>
  <cols>
    <col min="1" max="1" width="72.7109375" customWidth="1"/>
    <col min="2" max="2" width="18.7109375" customWidth="1"/>
    <col min="3" max="3" width="14.5703125" customWidth="1"/>
    <col min="4" max="4" width="10.7109375" customWidth="1"/>
    <col min="5" max="5" width="10.28515625" customWidth="1"/>
  </cols>
  <sheetData>
    <row r="2" spans="1:5" ht="15.75" thickBot="1" x14ac:dyDescent="0.3">
      <c r="A2" s="1" t="s">
        <v>56</v>
      </c>
      <c r="B2" s="1">
        <v>2020</v>
      </c>
      <c r="C2" s="1">
        <v>2021</v>
      </c>
      <c r="D2" s="1">
        <v>2022</v>
      </c>
      <c r="E2" s="1">
        <v>2023</v>
      </c>
    </row>
    <row r="3" spans="1:5" x14ac:dyDescent="0.25">
      <c r="A3" s="14" t="s">
        <v>25</v>
      </c>
      <c r="B3" s="15">
        <v>241</v>
      </c>
      <c r="C3" s="15">
        <v>245</v>
      </c>
      <c r="D3" s="15">
        <v>174</v>
      </c>
      <c r="E3" s="120">
        <v>141</v>
      </c>
    </row>
    <row r="4" spans="1:5" ht="15.75" thickBot="1" x14ac:dyDescent="0.3">
      <c r="A4" s="16" t="s">
        <v>17</v>
      </c>
      <c r="B4" s="17">
        <v>162</v>
      </c>
      <c r="C4" s="17">
        <v>220</v>
      </c>
      <c r="D4" s="17">
        <v>159</v>
      </c>
      <c r="E4" s="120">
        <v>129</v>
      </c>
    </row>
    <row r="5" spans="1:5" ht="15.75" thickBot="1" x14ac:dyDescent="0.3">
      <c r="A5" s="18" t="s">
        <v>6</v>
      </c>
      <c r="B5" s="19">
        <f>+B4/B3*100</f>
        <v>67.219917012448136</v>
      </c>
      <c r="C5" s="20">
        <f>+C4/C3*100</f>
        <v>89.795918367346943</v>
      </c>
      <c r="D5" s="20">
        <f>+D4/D3*100</f>
        <v>91.379310344827587</v>
      </c>
      <c r="E5" s="121">
        <f>+E4/E3*100</f>
        <v>91.489361702127653</v>
      </c>
    </row>
    <row r="6" spans="1:5" x14ac:dyDescent="0.25">
      <c r="A6" s="38" t="s">
        <v>2</v>
      </c>
      <c r="B6" s="91">
        <v>5</v>
      </c>
      <c r="C6" s="38">
        <v>6</v>
      </c>
      <c r="D6" s="137"/>
      <c r="E6" s="100"/>
    </row>
    <row r="7" spans="1:5" ht="15.75" thickBot="1" x14ac:dyDescent="0.3">
      <c r="A7" s="131" t="s">
        <v>18</v>
      </c>
      <c r="B7" s="94">
        <v>2</v>
      </c>
      <c r="C7" s="131">
        <v>1</v>
      </c>
      <c r="D7" s="138"/>
      <c r="E7" s="100"/>
    </row>
    <row r="8" spans="1:5" ht="15.75" thickBot="1" x14ac:dyDescent="0.3">
      <c r="A8" s="132" t="s">
        <v>6</v>
      </c>
      <c r="B8" s="92">
        <f>+B7/B6*100</f>
        <v>40</v>
      </c>
      <c r="C8" s="133">
        <f>+C7/C6*100</f>
        <v>16.666666666666664</v>
      </c>
      <c r="D8" s="139"/>
      <c r="E8" s="134"/>
    </row>
    <row r="9" spans="1:5" x14ac:dyDescent="0.25">
      <c r="A9" s="21" t="s">
        <v>53</v>
      </c>
      <c r="B9" s="22">
        <v>33</v>
      </c>
      <c r="C9" s="25">
        <v>71</v>
      </c>
      <c r="D9" s="24">
        <f>37+12</f>
        <v>49</v>
      </c>
      <c r="E9" s="135">
        <f>66+30</f>
        <v>96</v>
      </c>
    </row>
    <row r="10" spans="1:5" ht="15.75" thickBot="1" x14ac:dyDescent="0.3">
      <c r="A10" s="23" t="s">
        <v>44</v>
      </c>
      <c r="B10" s="24">
        <v>32</v>
      </c>
      <c r="C10" s="24">
        <v>57</v>
      </c>
      <c r="D10" s="24">
        <v>37</v>
      </c>
      <c r="E10" s="135">
        <f>45+7</f>
        <v>52</v>
      </c>
    </row>
    <row r="11" spans="1:5" ht="15.75" thickBot="1" x14ac:dyDescent="0.3">
      <c r="A11" s="26" t="s">
        <v>6</v>
      </c>
      <c r="B11" s="27">
        <f>+B10/B9*100</f>
        <v>96.969696969696969</v>
      </c>
      <c r="C11" s="27">
        <f>+C10/C9*100</f>
        <v>80.281690140845072</v>
      </c>
      <c r="D11" s="114">
        <f>+D10/D9*100</f>
        <v>75.510204081632651</v>
      </c>
      <c r="E11" s="136">
        <f>+E10/E9*100</f>
        <v>54.166666666666664</v>
      </c>
    </row>
    <row r="12" spans="1:5" ht="16.5" thickTop="1" thickBot="1" x14ac:dyDescent="0.3">
      <c r="A12" s="9" t="s">
        <v>7</v>
      </c>
      <c r="B12" s="10">
        <f>+(B10+B7+B4)/(B3+B6+B9)*100</f>
        <v>70.25089605734766</v>
      </c>
      <c r="C12" s="10">
        <f>+(C10+C7+C4)/(C3+C6+C9)*100</f>
        <v>86.335403726708066</v>
      </c>
      <c r="D12" s="10">
        <f>+(D10+D7+D4)/(D3+D6+D9)*100</f>
        <v>87.892376681614351</v>
      </c>
      <c r="E12" s="134">
        <f>+(E10+E7+E4)/(E3+E6+E9)*100</f>
        <v>76.371308016877634</v>
      </c>
    </row>
    <row r="13" spans="1:5" ht="15.75" thickBot="1" x14ac:dyDescent="0.3">
      <c r="A13" s="11" t="s">
        <v>45</v>
      </c>
      <c r="B13" s="12">
        <f>+(B7+B10)/(B6+B9)*100</f>
        <v>89.473684210526315</v>
      </c>
      <c r="C13" s="13">
        <f>+(C7+C10)/(C6+C9)*100</f>
        <v>75.324675324675326</v>
      </c>
      <c r="D13" s="13">
        <f>+(D7+D10)/(D6+D9)*100</f>
        <v>75.510204081632651</v>
      </c>
      <c r="E13" s="134">
        <f>+(E10)/(E9)*100</f>
        <v>54.166666666666664</v>
      </c>
    </row>
  </sheetData>
  <mergeCells count="1">
    <mergeCell ref="D6:D8"/>
  </mergeCells>
  <pageMargins left="0.7" right="0.7" top="0.75" bottom="0.75" header="0.3" footer="0.3"/>
  <pageSetup paperSize="9" orientation="landscape" horizontalDpi="0" verticalDpi="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F16"/>
  <sheetViews>
    <sheetView zoomScale="140" zoomScaleNormal="140" workbookViewId="0">
      <selection activeCell="E17" sqref="E17"/>
    </sheetView>
  </sheetViews>
  <sheetFormatPr defaultRowHeight="15" x14ac:dyDescent="0.25"/>
  <cols>
    <col min="2" max="2" width="34.85546875" customWidth="1"/>
    <col min="3" max="3" width="15" customWidth="1"/>
  </cols>
  <sheetData>
    <row r="2" spans="2:6" x14ac:dyDescent="0.25">
      <c r="C2">
        <v>2020</v>
      </c>
      <c r="D2">
        <v>2021</v>
      </c>
      <c r="E2">
        <v>2022</v>
      </c>
    </row>
    <row r="3" spans="2:6" x14ac:dyDescent="0.25">
      <c r="B3" s="5" t="s">
        <v>19</v>
      </c>
      <c r="C3" s="7">
        <v>44141</v>
      </c>
      <c r="D3" s="42"/>
    </row>
    <row r="4" spans="2:6" x14ac:dyDescent="0.25">
      <c r="B4" s="4" t="s">
        <v>20</v>
      </c>
      <c r="C4" s="4">
        <v>30</v>
      </c>
    </row>
    <row r="5" spans="2:6" x14ac:dyDescent="0.25">
      <c r="B5" s="4" t="s">
        <v>21</v>
      </c>
      <c r="C5" s="4">
        <f>(18+21+17+21+21+19)/5</f>
        <v>23.4</v>
      </c>
    </row>
    <row r="6" spans="2:6" x14ac:dyDescent="0.25">
      <c r="B6" s="5" t="s">
        <v>22</v>
      </c>
      <c r="C6" s="6">
        <v>44180</v>
      </c>
      <c r="D6" s="42"/>
    </row>
    <row r="7" spans="2:6" x14ac:dyDescent="0.25">
      <c r="B7" s="4" t="s">
        <v>20</v>
      </c>
      <c r="C7" s="4">
        <v>30</v>
      </c>
    </row>
    <row r="8" spans="2:6" x14ac:dyDescent="0.25">
      <c r="B8" s="4" t="s">
        <v>21</v>
      </c>
      <c r="C8" s="4">
        <f>(13+15+15+13+11+18+15+14+13+15)/5</f>
        <v>28.4</v>
      </c>
    </row>
    <row r="9" spans="2:6" x14ac:dyDescent="0.25">
      <c r="B9" s="3" t="s">
        <v>23</v>
      </c>
      <c r="C9" s="4">
        <v>60</v>
      </c>
    </row>
    <row r="10" spans="2:6" x14ac:dyDescent="0.25">
      <c r="B10" s="3" t="s">
        <v>21</v>
      </c>
      <c r="C10" s="4">
        <f>C5+C8</f>
        <v>51.8</v>
      </c>
    </row>
    <row r="11" spans="2:6" x14ac:dyDescent="0.25">
      <c r="B11" s="3" t="s">
        <v>24</v>
      </c>
      <c r="C11" s="8">
        <f>C10*100/60</f>
        <v>86.333333333333329</v>
      </c>
    </row>
    <row r="13" spans="2:6" x14ac:dyDescent="0.25">
      <c r="C13">
        <v>2021</v>
      </c>
      <c r="D13">
        <v>2021</v>
      </c>
      <c r="E13">
        <v>2022</v>
      </c>
      <c r="F13">
        <v>2023</v>
      </c>
    </row>
    <row r="14" spans="2:6" x14ac:dyDescent="0.25">
      <c r="B14" s="3" t="s">
        <v>36</v>
      </c>
      <c r="C14" s="4">
        <v>37</v>
      </c>
      <c r="D14">
        <v>37</v>
      </c>
      <c r="E14">
        <v>37</v>
      </c>
      <c r="F14">
        <v>37</v>
      </c>
    </row>
    <row r="15" spans="2:6" x14ac:dyDescent="0.25">
      <c r="B15" s="3" t="s">
        <v>37</v>
      </c>
      <c r="C15" s="4">
        <v>37</v>
      </c>
      <c r="D15">
        <v>37</v>
      </c>
      <c r="E15">
        <v>37</v>
      </c>
      <c r="F15">
        <v>37</v>
      </c>
    </row>
    <row r="16" spans="2:6" x14ac:dyDescent="0.25">
      <c r="B16" s="3" t="s">
        <v>38</v>
      </c>
      <c r="C16" s="4">
        <f>C15/C14*100</f>
        <v>100</v>
      </c>
      <c r="D16">
        <v>100</v>
      </c>
      <c r="E16">
        <v>100</v>
      </c>
      <c r="F16">
        <v>100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F15"/>
  <sheetViews>
    <sheetView tabSelected="1" workbookViewId="0">
      <selection activeCell="E5" sqref="E5"/>
    </sheetView>
  </sheetViews>
  <sheetFormatPr defaultRowHeight="15" x14ac:dyDescent="0.25"/>
  <cols>
    <col min="2" max="2" width="33.5703125" customWidth="1"/>
    <col min="3" max="3" width="14.28515625" customWidth="1"/>
    <col min="4" max="5" width="13.28515625" bestFit="1" customWidth="1"/>
    <col min="6" max="6" width="11.5703125" bestFit="1" customWidth="1"/>
  </cols>
  <sheetData>
    <row r="1" spans="2:6" ht="15.75" thickBot="1" x14ac:dyDescent="0.3"/>
    <row r="2" spans="2:6" ht="15.75" thickBot="1" x14ac:dyDescent="0.3">
      <c r="C2" s="51">
        <v>2021</v>
      </c>
      <c r="D2" s="11">
        <v>2022</v>
      </c>
      <c r="E2" s="130">
        <v>2023</v>
      </c>
    </row>
    <row r="3" spans="2:6" ht="15.75" thickBot="1" x14ac:dyDescent="0.3">
      <c r="B3" s="36" t="s">
        <v>29</v>
      </c>
      <c r="C3" s="126">
        <v>2972551</v>
      </c>
      <c r="D3" s="127">
        <v>3537839</v>
      </c>
      <c r="E3" s="128">
        <v>3517228</v>
      </c>
      <c r="F3" s="46"/>
    </row>
    <row r="4" spans="2:6" ht="15.75" thickBot="1" x14ac:dyDescent="0.3">
      <c r="C4" s="46"/>
      <c r="D4" s="46"/>
      <c r="E4" s="46"/>
    </row>
    <row r="5" spans="2:6" ht="15.75" thickBot="1" x14ac:dyDescent="0.3">
      <c r="B5" s="36" t="s">
        <v>26</v>
      </c>
      <c r="C5" s="126">
        <v>174365</v>
      </c>
      <c r="D5" s="129">
        <v>414478</v>
      </c>
      <c r="E5" s="129">
        <v>454839</v>
      </c>
    </row>
    <row r="6" spans="2:6" x14ac:dyDescent="0.25">
      <c r="B6" s="28" t="s">
        <v>28</v>
      </c>
      <c r="C6" s="28"/>
    </row>
    <row r="7" spans="2:6" x14ac:dyDescent="0.25">
      <c r="B7" s="4" t="s">
        <v>57</v>
      </c>
      <c r="C7" s="4"/>
    </row>
    <row r="8" spans="2:6" x14ac:dyDescent="0.25">
      <c r="B8" s="4" t="s">
        <v>30</v>
      </c>
      <c r="C8" s="4"/>
    </row>
    <row r="9" spans="2:6" x14ac:dyDescent="0.25">
      <c r="B9" s="4" t="s">
        <v>31</v>
      </c>
      <c r="C9" s="4"/>
    </row>
    <row r="10" spans="2:6" x14ac:dyDescent="0.25">
      <c r="B10" s="4" t="s">
        <v>32</v>
      </c>
      <c r="C10" s="4"/>
    </row>
    <row r="11" spans="2:6" x14ac:dyDescent="0.25">
      <c r="B11" s="4" t="s">
        <v>33</v>
      </c>
      <c r="C11" s="4"/>
    </row>
    <row r="12" spans="2:6" x14ac:dyDescent="0.25">
      <c r="B12" s="4" t="s">
        <v>27</v>
      </c>
      <c r="C12" s="4"/>
    </row>
    <row r="13" spans="2:6" x14ac:dyDescent="0.25">
      <c r="D13">
        <f>D5/D3*100</f>
        <v>11.715569871890722</v>
      </c>
      <c r="E13">
        <f>E5/E3*100</f>
        <v>12.93174625017201</v>
      </c>
    </row>
    <row r="15" spans="2:6" x14ac:dyDescent="0.25">
      <c r="B15" t="s">
        <v>47</v>
      </c>
      <c r="C15" s="37"/>
    </row>
  </sheetData>
  <pageMargins left="0.7" right="0.7" top="0.75" bottom="0.75" header="0.3" footer="0.3"/>
  <pageSetup paperSize="9" orientation="portrait" horizontalDpi="0" verticalDpi="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E5"/>
  <sheetViews>
    <sheetView workbookViewId="0">
      <selection activeCell="D14" sqref="D14"/>
    </sheetView>
  </sheetViews>
  <sheetFormatPr defaultRowHeight="15" x14ac:dyDescent="0.25"/>
  <cols>
    <col min="2" max="2" width="20.140625" customWidth="1"/>
  </cols>
  <sheetData>
    <row r="2" spans="2:5" ht="15.75" thickBot="1" x14ac:dyDescent="0.3">
      <c r="C2" s="1">
        <v>2021</v>
      </c>
      <c r="D2">
        <v>2022</v>
      </c>
      <c r="E2">
        <v>2023</v>
      </c>
    </row>
    <row r="3" spans="2:5" x14ac:dyDescent="0.25">
      <c r="B3" s="30" t="s">
        <v>43</v>
      </c>
      <c r="C3" s="115">
        <v>299</v>
      </c>
      <c r="D3" s="2">
        <v>335</v>
      </c>
      <c r="E3" s="104">
        <v>387</v>
      </c>
    </row>
    <row r="4" spans="2:5" ht="15.75" thickBot="1" x14ac:dyDescent="0.3">
      <c r="B4" s="31" t="s">
        <v>34</v>
      </c>
      <c r="C4" s="116">
        <v>297</v>
      </c>
      <c r="D4" s="32">
        <v>335</v>
      </c>
      <c r="E4" s="119">
        <v>384</v>
      </c>
    </row>
    <row r="5" spans="2:5" x14ac:dyDescent="0.25">
      <c r="B5" s="28" t="s">
        <v>35</v>
      </c>
      <c r="C5" s="29">
        <f>C4/C3*100</f>
        <v>99.331103678929765</v>
      </c>
      <c r="D5" s="29">
        <f>D4/D3*100</f>
        <v>100</v>
      </c>
      <c r="E5" s="29">
        <f>E4/E3*100</f>
        <v>99.224806201550393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E9"/>
  <sheetViews>
    <sheetView workbookViewId="0">
      <selection activeCell="C12" sqref="C12"/>
    </sheetView>
  </sheetViews>
  <sheetFormatPr defaultRowHeight="15" x14ac:dyDescent="0.25"/>
  <cols>
    <col min="2" max="2" width="36" customWidth="1"/>
  </cols>
  <sheetData>
    <row r="2" spans="2:5" ht="15.75" thickBot="1" x14ac:dyDescent="0.3"/>
    <row r="3" spans="2:5" ht="15.75" thickBot="1" x14ac:dyDescent="0.3">
      <c r="C3" s="51">
        <v>2021</v>
      </c>
      <c r="D3" s="117">
        <v>2022</v>
      </c>
      <c r="E3" s="117">
        <v>2023</v>
      </c>
    </row>
    <row r="4" spans="2:5" x14ac:dyDescent="0.25">
      <c r="B4" s="33" t="s">
        <v>39</v>
      </c>
      <c r="C4" s="115">
        <v>5</v>
      </c>
      <c r="D4" s="2">
        <v>3</v>
      </c>
      <c r="E4">
        <v>3</v>
      </c>
    </row>
    <row r="5" spans="2:5" ht="15.75" thickBot="1" x14ac:dyDescent="0.3">
      <c r="B5" s="34" t="s">
        <v>40</v>
      </c>
      <c r="C5" s="116">
        <v>3</v>
      </c>
      <c r="D5" s="32">
        <v>2</v>
      </c>
    </row>
    <row r="6" spans="2:5" x14ac:dyDescent="0.25">
      <c r="B6" s="28" t="s">
        <v>38</v>
      </c>
      <c r="C6" s="28">
        <f>C5/C4*100</f>
        <v>60</v>
      </c>
      <c r="D6" s="118">
        <f>D5/D4*100</f>
        <v>66.666666666666657</v>
      </c>
    </row>
    <row r="9" spans="2:5" x14ac:dyDescent="0.25">
      <c r="C9" t="s">
        <v>46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G13"/>
  <sheetViews>
    <sheetView topLeftCell="B1" workbookViewId="0">
      <selection activeCell="E13" sqref="E13"/>
    </sheetView>
  </sheetViews>
  <sheetFormatPr defaultRowHeight="15" x14ac:dyDescent="0.25"/>
  <cols>
    <col min="2" max="2" width="16.28515625" customWidth="1"/>
    <col min="3" max="3" width="17.140625" customWidth="1"/>
    <col min="4" max="4" width="11.28515625" bestFit="1" customWidth="1"/>
    <col min="5" max="5" width="13.28515625" bestFit="1" customWidth="1"/>
  </cols>
  <sheetData>
    <row r="2" spans="2:7" ht="15.75" thickBot="1" x14ac:dyDescent="0.3">
      <c r="C2" s="35">
        <v>2021</v>
      </c>
      <c r="D2" s="35">
        <v>2022</v>
      </c>
      <c r="E2" s="35">
        <v>2023</v>
      </c>
      <c r="F2" s="35">
        <v>2024</v>
      </c>
    </row>
    <row r="3" spans="2:7" x14ac:dyDescent="0.25">
      <c r="B3" s="38" t="s">
        <v>41</v>
      </c>
      <c r="C3" s="44">
        <v>2972551</v>
      </c>
    </row>
    <row r="4" spans="2:7" ht="15.75" thickBot="1" x14ac:dyDescent="0.3">
      <c r="B4" s="39" t="s">
        <v>42</v>
      </c>
      <c r="C4" s="45">
        <v>2948082</v>
      </c>
    </row>
    <row r="5" spans="2:7" ht="15.75" thickBot="1" x14ac:dyDescent="0.3">
      <c r="B5" s="40" t="s">
        <v>38</v>
      </c>
      <c r="C5" s="41">
        <f>+C3/C4</f>
        <v>1.0082999726601907</v>
      </c>
    </row>
    <row r="6" spans="2:7" ht="15.75" thickBot="1" x14ac:dyDescent="0.3"/>
    <row r="7" spans="2:7" x14ac:dyDescent="0.25">
      <c r="B7" s="33" t="s">
        <v>48</v>
      </c>
      <c r="C7" s="47">
        <v>2534971</v>
      </c>
      <c r="D7" s="46"/>
      <c r="E7" s="46">
        <v>2955094.08</v>
      </c>
    </row>
    <row r="8" spans="2:7" ht="15.75" thickBot="1" x14ac:dyDescent="0.3">
      <c r="B8" s="34" t="s">
        <v>49</v>
      </c>
      <c r="C8" s="48">
        <v>2527965.4900000002</v>
      </c>
      <c r="E8" s="46">
        <v>2911742.63</v>
      </c>
      <c r="G8" s="43"/>
    </row>
    <row r="9" spans="2:7" ht="15.75" thickBot="1" x14ac:dyDescent="0.3">
      <c r="B9" s="49" t="s">
        <v>50</v>
      </c>
      <c r="C9" s="50">
        <f>+C8/C7*100</f>
        <v>99.723645359256579</v>
      </c>
      <c r="D9">
        <v>98.8</v>
      </c>
      <c r="E9">
        <v>98.8</v>
      </c>
    </row>
    <row r="13" spans="2:7" x14ac:dyDescent="0.25">
      <c r="E13" s="125">
        <v>2911742.63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11</vt:i4>
      </vt:variant>
    </vt:vector>
  </HeadingPairs>
  <TitlesOfParts>
    <vt:vector size="11" baseType="lpstr">
      <vt:lpstr>tasso_frequenza</vt:lpstr>
      <vt:lpstr>soddisfazione</vt:lpstr>
      <vt:lpstr>tasso_successo</vt:lpstr>
      <vt:lpstr>esito_OCCUPAZIONE_FORMAZIONE</vt:lpstr>
      <vt:lpstr>aggiornamento</vt:lpstr>
      <vt:lpstr>tasso_diversificazione</vt:lpstr>
      <vt:lpstr>acquisti</vt:lpstr>
      <vt:lpstr>gestione SGQ</vt:lpstr>
      <vt:lpstr>bilancio_esercizio</vt:lpstr>
      <vt:lpstr>Foglio2</vt:lpstr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2024-12-17T12:57:19Z</dcterms:modified>
</cp:coreProperties>
</file>